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4"/>
  </bookViews>
  <sheets>
    <sheet name="任务1" sheetId="1" r:id="rId1"/>
    <sheet name="任务2" sheetId="2" r:id="rId2"/>
    <sheet name="任务3" sheetId="3" r:id="rId3"/>
    <sheet name="任务4" sheetId="4" r:id="rId4"/>
    <sheet name="任务5" sheetId="5" r:id="rId5"/>
  </sheets>
  <calcPr calcId="144525"/>
</workbook>
</file>

<file path=xl/sharedStrings.xml><?xml version="1.0" encoding="utf-8"?>
<sst xmlns="http://schemas.openxmlformats.org/spreadsheetml/2006/main" count="221" uniqueCount="168">
  <si>
    <t>现状：</t>
  </si>
  <si>
    <t>对策建议</t>
  </si>
  <si>
    <t>1.满负荷生产</t>
  </si>
  <si>
    <t>单价：</t>
  </si>
  <si>
    <t>1600元</t>
  </si>
  <si>
    <t>2.追加50万元固定制造费用</t>
  </si>
  <si>
    <t>单位成本：</t>
  </si>
  <si>
    <t>1700元</t>
  </si>
  <si>
    <t>3.追加150万元固定销售费用</t>
  </si>
  <si>
    <t>单位生产成本：</t>
  </si>
  <si>
    <t>1450元</t>
  </si>
  <si>
    <t>单位变动生产成本：</t>
  </si>
  <si>
    <t>1050元</t>
  </si>
  <si>
    <t>全年固定制造费用</t>
  </si>
  <si>
    <t>1600万元</t>
  </si>
  <si>
    <t>全年固定销售及管理费用</t>
  </si>
  <si>
    <t>1250万元</t>
  </si>
  <si>
    <t>年产能</t>
  </si>
  <si>
    <t>10万台</t>
  </si>
  <si>
    <t>实际产能</t>
  </si>
  <si>
    <t>4-5万台</t>
  </si>
  <si>
    <t>问题1.</t>
  </si>
  <si>
    <t>1600*50000-1700*50000=-5000000（元）=-500万元</t>
  </si>
  <si>
    <t>问题2.</t>
  </si>
  <si>
    <t>增产后产品单位成本</t>
  </si>
  <si>
    <t>单位变动生产成本</t>
  </si>
  <si>
    <t>单位产品分摊固定制造费用</t>
  </si>
  <si>
    <t>完全成本法利润简表</t>
  </si>
  <si>
    <t>销售收入</t>
  </si>
  <si>
    <t>减：销售成本</t>
  </si>
  <si>
    <t>毛利</t>
  </si>
  <si>
    <t>减：期间费用</t>
  </si>
  <si>
    <t>营业利润</t>
  </si>
  <si>
    <t>从利润表可以看出，在完全成本法下，该公司通过增加产量的方法增加了公司的利润，实现了扭亏为盈。</t>
  </si>
  <si>
    <t>3.变动成本法利润分析</t>
  </si>
  <si>
    <t>变动成本法利润简表</t>
  </si>
  <si>
    <t>减：变动成本</t>
  </si>
  <si>
    <t>边际贡献</t>
  </si>
  <si>
    <t>减：固定成本</t>
  </si>
  <si>
    <t>从利润表可以看出，在变动成本法下，该公司通过增加产量的方法没有增加公司的利润，没有实现公司利润扭亏为盈。</t>
  </si>
  <si>
    <t>4.完全成本法的缺陷</t>
  </si>
  <si>
    <t>公司经营者的短期行为</t>
  </si>
  <si>
    <t>现状</t>
  </si>
  <si>
    <t>产能</t>
  </si>
  <si>
    <t>4000万个</t>
  </si>
  <si>
    <t>利用</t>
  </si>
  <si>
    <t>1000万个</t>
  </si>
  <si>
    <t>期初期末存货</t>
  </si>
  <si>
    <t>产品单价（元）</t>
  </si>
  <si>
    <t>单位变动成本（元）</t>
  </si>
  <si>
    <t>单位边际贡献（元）</t>
  </si>
  <si>
    <t>固定制造费用</t>
  </si>
  <si>
    <t>4800万元</t>
  </si>
  <si>
    <t>固定期间费用</t>
  </si>
  <si>
    <t>1000万元</t>
  </si>
  <si>
    <t>第二年</t>
  </si>
  <si>
    <t>产量</t>
  </si>
  <si>
    <t>3000万</t>
  </si>
  <si>
    <t>销量</t>
  </si>
  <si>
    <t>1000万</t>
  </si>
  <si>
    <t>单位产品成本</t>
  </si>
  <si>
    <t>变动成本法第二年利润</t>
  </si>
  <si>
    <t>项目</t>
  </si>
  <si>
    <t>金额（万元）</t>
  </si>
  <si>
    <t>利润</t>
  </si>
  <si>
    <t>减：分红</t>
  </si>
  <si>
    <t>分红后利润</t>
  </si>
  <si>
    <t>本量利分析</t>
  </si>
  <si>
    <t>保本点销售量（万个）</t>
  </si>
  <si>
    <t>综上分析，该公司应该做的是扩大销售市场，实现保本的基础上盈利。而不是扩大产量，把大量固定制造费用留到期末存货中，造成虚假盈利的现象。并不利于公司的长远发展。</t>
  </si>
  <si>
    <t>基本预算数据</t>
  </si>
  <si>
    <t>起初存货量（台）</t>
  </si>
  <si>
    <t>生产量（台）</t>
  </si>
  <si>
    <t>销售量（台）</t>
  </si>
  <si>
    <t>期末存货量（台）</t>
  </si>
  <si>
    <t>单位变动成本：</t>
  </si>
  <si>
    <t>直接材料（元）</t>
  </si>
  <si>
    <t>直接人工（元）</t>
  </si>
  <si>
    <t>变动制造费用（元）</t>
  </si>
  <si>
    <t>变动销售和管理费用（元）</t>
  </si>
  <si>
    <t>单位变动成本总计（元）</t>
  </si>
  <si>
    <t>固定费用：</t>
  </si>
  <si>
    <t>固定制造费用（元）</t>
  </si>
  <si>
    <t>固定销售和管理费用（元）</t>
  </si>
  <si>
    <t>固定费用总和（元）</t>
  </si>
  <si>
    <t>1.保利分析问题</t>
  </si>
  <si>
    <t>目标利润</t>
  </si>
  <si>
    <t>保利量（台）</t>
  </si>
  <si>
    <t>要达到目标利润，必须产销410000台产品</t>
  </si>
  <si>
    <t>2.修订的预算表</t>
  </si>
  <si>
    <t>预计利润表</t>
  </si>
  <si>
    <t>金额（元）</t>
  </si>
  <si>
    <t>期初存货成本</t>
  </si>
  <si>
    <t>加：本期生产成本</t>
  </si>
  <si>
    <t>可供销售产品成本</t>
  </si>
  <si>
    <t>减：期末存货成本</t>
  </si>
  <si>
    <t>3.假设多生产x台设备。</t>
  </si>
  <si>
    <t>总产量</t>
  </si>
  <si>
    <t>x+400000</t>
  </si>
  <si>
    <t>单位固定制造费用</t>
  </si>
  <si>
    <t>6888000/（x+400000）</t>
  </si>
  <si>
    <t>期末存货量</t>
  </si>
  <si>
    <t>x</t>
  </si>
  <si>
    <t>期末存货吸收固定制造费用</t>
  </si>
  <si>
    <t>6888000*x/（x+400000）</t>
  </si>
  <si>
    <t>利润差额</t>
  </si>
  <si>
    <t>解方程</t>
  </si>
  <si>
    <t>328000=6888000*x/（x+400000）</t>
  </si>
  <si>
    <t>解得</t>
  </si>
  <si>
    <t>x=20000</t>
  </si>
  <si>
    <t>即要多生产20000台。</t>
  </si>
  <si>
    <t>剩余产能：</t>
  </si>
  <si>
    <t>通过分析，要实现200000万元的利润，至少多生产20000台产品，一共生产420000台，公司也有能力生产。</t>
  </si>
  <si>
    <t>4.生产420000台，销售400000台，完全成本的单位成本和利润如下：</t>
  </si>
  <si>
    <t>金额</t>
  </si>
  <si>
    <t>利润表</t>
  </si>
  <si>
    <t>单价（元）</t>
  </si>
  <si>
    <t>背景</t>
  </si>
  <si>
    <t>每位客人的成本数据</t>
  </si>
  <si>
    <t>食物和饮料成本</t>
  </si>
  <si>
    <t>人工（每位0.5小时，每小时10元）</t>
  </si>
  <si>
    <t>制造费用（每位0.5小时，每小时13.98元）</t>
  </si>
  <si>
    <t>每位客人总成本</t>
  </si>
  <si>
    <t>每月制造费用和人工工时</t>
  </si>
  <si>
    <t>月份</t>
  </si>
  <si>
    <t>人工小时</t>
  </si>
  <si>
    <t>制造费用</t>
  </si>
  <si>
    <t>合计</t>
  </si>
  <si>
    <t>b=3.93</t>
  </si>
  <si>
    <t>a=48252</t>
  </si>
  <si>
    <t>分析：该投标活动对公司来说，是一个特殊订单，投标成功与否，不影响公司的固定制造费用。</t>
  </si>
  <si>
    <t>所以只需要分析每位客人的变动成本。</t>
  </si>
  <si>
    <t>每位客人的变动成本数据</t>
  </si>
  <si>
    <t>变动制造费用（每位0.5小时，每小时3.93元）</t>
  </si>
  <si>
    <t>估计成本</t>
  </si>
  <si>
    <t>成本加成率</t>
  </si>
  <si>
    <t>加成后单价</t>
  </si>
  <si>
    <t>结论：可以接受低于30的价格。公司保证利润的前提下，最低可以接受价格25.3元。如果不考虑利润，最低22元。</t>
  </si>
  <si>
    <t>完全成本法先的利润表</t>
  </si>
  <si>
    <t>单位：元</t>
  </si>
  <si>
    <t>变成本法下利润表   单位：元</t>
  </si>
  <si>
    <t>营业收入</t>
  </si>
  <si>
    <t>本期销售产品生产成本</t>
  </si>
  <si>
    <t>变动销售费用</t>
  </si>
  <si>
    <t>变动管理费用</t>
  </si>
  <si>
    <t>营业成本</t>
  </si>
  <si>
    <t>固定性制造费用</t>
  </si>
  <si>
    <t>减：销售费用</t>
  </si>
  <si>
    <t>固定性销售费用</t>
  </si>
  <si>
    <t>减：管理费用</t>
  </si>
  <si>
    <t>固定管理费用</t>
  </si>
  <si>
    <t>营业利润（息税前利润）</t>
  </si>
  <si>
    <t>完全成本法利润表的数据填列，根据基本公式</t>
  </si>
  <si>
    <t>营业成本=期初存货+本期生产成本-期末存货成本</t>
  </si>
  <si>
    <t>营业收入-营业成本=毛利</t>
  </si>
  <si>
    <t>毛利-期间费用=营业利润</t>
  </si>
  <si>
    <t>两种方法下收入不变。</t>
  </si>
  <si>
    <t>销售费用=固定销售费用+变动销售费用</t>
  </si>
  <si>
    <t>管理费用=固定管理费用+变动管理费用</t>
  </si>
  <si>
    <t>从两个表里可以看出，期末存货成本/本期生产成本=0.1</t>
  </si>
  <si>
    <t>所以，期末存货成吸收的固定制造费用是总固定制造费用的10%</t>
  </si>
  <si>
    <t>期末存货吸收的固定制造费用</t>
  </si>
  <si>
    <t>期初存货的固定制作费用</t>
  </si>
  <si>
    <t>没有期初存货，两种方法下利润差异</t>
  </si>
  <si>
    <t>变动成本法下的利润</t>
  </si>
  <si>
    <t>变动成本法下的利润表数据，用下列公式</t>
  </si>
  <si>
    <t>收入-变动成本=边际贡献</t>
  </si>
  <si>
    <t>边际贡献-固定成本=利润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</si>
</sst>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14" fillId="11" borderId="3" applyNumberFormat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9" fontId="0" fillId="0" borderId="1" xfId="0" applyNumberFormat="1" applyBorder="1"/>
    <xf numFmtId="0" fontId="0" fillId="0" borderId="2" xfId="0" applyFill="1" applyBorder="1"/>
    <xf numFmtId="0" fontId="0" fillId="0" borderId="0" xfId="0" applyFill="1" applyBorder="1"/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Alignment="1"/>
    <xf numFmtId="0" fontId="0" fillId="0" borderId="1" xfId="0" applyBorder="1" applyAlignment="1">
      <alignment horizontal="center" wrapText="1"/>
    </xf>
    <xf numFmtId="0" fontId="0" fillId="0" borderId="2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任务4!$C$11</c:f>
              <c:strCache>
                <c:ptCount val="1"/>
                <c:pt idx="0">
                  <c:v>制造费用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28575" cap="rnd" cmpd="sng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3539232053422"/>
                  <c:y val="0.194444444444444"/>
                </c:manualLayout>
              </c:layout>
              <c:tx>
                <c:rich>
                  <a:bodyPr rot="0" spcFirstLastPara="0" vertOverflow="ellipsis" vert="horz" wrap="square" anchor="ctr" anchorCtr="1"/>
                  <a:lstStyle/>
                  <a:p>
                    <a:pPr>
                      <a:defRPr lang="zh-CN"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sz="1600">
                        <a:solidFill>
                          <a:srgbClr val="FF0000"/>
                        </a:solidFill>
                      </a:rPr>
                      <a:t>y = 3.9232x + 48252</a:t>
                    </a:r>
                    <a:br>
                      <a:rPr sz="1600">
                        <a:solidFill>
                          <a:srgbClr val="FF0000"/>
                        </a:solidFill>
                      </a:rPr>
                    </a:br>
                    <a:r>
                      <a:rPr sz="1600">
                        <a:solidFill>
                          <a:srgbClr val="FF0000"/>
                        </a:solidFill>
                      </a:rPr>
                      <a:t>R</a:t>
                    </a:r>
                    <a:r>
                      <a:rPr sz="1600" baseline="35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sz="1600">
                        <a:solidFill>
                          <a:srgbClr val="FF0000"/>
                        </a:solidFill>
                      </a:rPr>
                      <a:t> = 0.9496</a:t>
                    </a:r>
                    <a:endParaRPr sz="1600">
                      <a:solidFill>
                        <a:srgbClr val="FF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任务4!$B$12:$B$23</c:f>
              <c:numCache>
                <c:formatCode>General</c:formatCode>
                <c:ptCount val="12"/>
                <c:pt idx="0">
                  <c:v>2500</c:v>
                </c:pt>
                <c:pt idx="1">
                  <c:v>2800</c:v>
                </c:pt>
                <c:pt idx="2">
                  <c:v>3000</c:v>
                </c:pt>
                <c:pt idx="3">
                  <c:v>4200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7000</c:v>
                </c:pt>
                <c:pt idx="9">
                  <c:v>4500</c:v>
                </c:pt>
                <c:pt idx="10">
                  <c:v>3100</c:v>
                </c:pt>
                <c:pt idx="11">
                  <c:v>6500</c:v>
                </c:pt>
              </c:numCache>
            </c:numRef>
          </c:xVal>
          <c:yVal>
            <c:numRef>
              <c:f>任务4!$C$12:$C$23</c:f>
              <c:numCache>
                <c:formatCode>General</c:formatCode>
                <c:ptCount val="12"/>
                <c:pt idx="0">
                  <c:v>55000</c:v>
                </c:pt>
                <c:pt idx="1">
                  <c:v>59000</c:v>
                </c:pt>
                <c:pt idx="2">
                  <c:v>60000</c:v>
                </c:pt>
                <c:pt idx="3">
                  <c:v>67000</c:v>
                </c:pt>
                <c:pt idx="4">
                  <c:v>64000</c:v>
                </c:pt>
                <c:pt idx="5">
                  <c:v>71000</c:v>
                </c:pt>
                <c:pt idx="6">
                  <c:v>74000</c:v>
                </c:pt>
                <c:pt idx="7">
                  <c:v>77000</c:v>
                </c:pt>
                <c:pt idx="8">
                  <c:v>75000</c:v>
                </c:pt>
                <c:pt idx="9">
                  <c:v>68000</c:v>
                </c:pt>
                <c:pt idx="10">
                  <c:v>62000</c:v>
                </c:pt>
                <c:pt idx="11">
                  <c:v>73000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377474"/>
        <c:axId val="701996810"/>
      </c:scatterChart>
      <c:valAx>
        <c:axId val="5783774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人工工时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01996810"/>
        <c:crosses val="autoZero"/>
        <c:crossBetween val="midCat"/>
      </c:valAx>
      <c:valAx>
        <c:axId val="70199681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制造费用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837747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155575</xdr:colOff>
      <xdr:row>13</xdr:row>
      <xdr:rowOff>158750</xdr:rowOff>
    </xdr:from>
    <xdr:to>
      <xdr:col>13</xdr:col>
      <xdr:colOff>374650</xdr:colOff>
      <xdr:row>35</xdr:row>
      <xdr:rowOff>158750</xdr:rowOff>
    </xdr:to>
    <xdr:graphicFrame>
      <xdr:nvGraphicFramePr>
        <xdr:cNvPr id="4" name="图表 3"/>
        <xdr:cNvGraphicFramePr/>
      </xdr:nvGraphicFramePr>
      <xdr:xfrm>
        <a:off x="6604000" y="2387600"/>
        <a:ext cx="5705475" cy="3771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topLeftCell="A10" workbookViewId="0">
      <selection activeCell="A15" sqref="A15:B17"/>
    </sheetView>
  </sheetViews>
  <sheetFormatPr defaultColWidth="9" defaultRowHeight="13.5" outlineLevelCol="4"/>
  <cols>
    <col min="1" max="1" width="14.625" customWidth="1"/>
    <col min="2" max="2" width="9.5" customWidth="1"/>
  </cols>
  <sheetData>
    <row r="1" spans="1:5">
      <c r="A1" s="13" t="s">
        <v>0</v>
      </c>
      <c r="D1" t="s">
        <v>1</v>
      </c>
      <c r="E1" t="s">
        <v>2</v>
      </c>
    </row>
    <row r="2" spans="1:5">
      <c r="A2" s="14" t="s">
        <v>3</v>
      </c>
      <c r="B2" s="15" t="s">
        <v>4</v>
      </c>
      <c r="E2" t="s">
        <v>5</v>
      </c>
    </row>
    <row r="3" spans="1:5">
      <c r="A3" s="14" t="s">
        <v>6</v>
      </c>
      <c r="B3" s="15" t="s">
        <v>7</v>
      </c>
      <c r="E3" t="s">
        <v>8</v>
      </c>
    </row>
    <row r="4" spans="1:2">
      <c r="A4" s="14" t="s">
        <v>9</v>
      </c>
      <c r="B4" s="15" t="s">
        <v>10</v>
      </c>
    </row>
    <row r="5" ht="27" spans="1:2">
      <c r="A5" s="14" t="s">
        <v>11</v>
      </c>
      <c r="B5" s="15" t="s">
        <v>12</v>
      </c>
    </row>
    <row r="6" ht="27" spans="1:4">
      <c r="A6" s="14" t="s">
        <v>13</v>
      </c>
      <c r="B6" s="15" t="s">
        <v>14</v>
      </c>
      <c r="D6">
        <f>16000000+500000</f>
        <v>16500000</v>
      </c>
    </row>
    <row r="7" ht="27" spans="1:4">
      <c r="A7" s="14" t="s">
        <v>15</v>
      </c>
      <c r="B7" s="15" t="s">
        <v>16</v>
      </c>
      <c r="D7">
        <f>12500000+1500000</f>
        <v>14000000</v>
      </c>
    </row>
    <row r="8" spans="1:2">
      <c r="A8" s="14"/>
      <c r="B8" s="15"/>
    </row>
    <row r="9" spans="1:2">
      <c r="A9" s="14" t="s">
        <v>17</v>
      </c>
      <c r="B9" s="15" t="s">
        <v>18</v>
      </c>
    </row>
    <row r="10" spans="1:2">
      <c r="A10" s="14" t="s">
        <v>19</v>
      </c>
      <c r="B10" s="15" t="s">
        <v>20</v>
      </c>
    </row>
    <row r="11" spans="1:1">
      <c r="A11" s="13"/>
    </row>
    <row r="12" spans="1:1">
      <c r="A12" s="13" t="s">
        <v>21</v>
      </c>
    </row>
    <row r="13" spans="1:1">
      <c r="A13" s="16" t="s">
        <v>22</v>
      </c>
    </row>
    <row r="14" spans="1:1">
      <c r="A14" s="13" t="s">
        <v>23</v>
      </c>
    </row>
    <row r="15" ht="27" spans="1:2">
      <c r="A15" s="14" t="s">
        <v>24</v>
      </c>
      <c r="B15" s="15">
        <f>B16+B17</f>
        <v>1215</v>
      </c>
    </row>
    <row r="16" ht="27" spans="1:2">
      <c r="A16" s="14" t="s">
        <v>25</v>
      </c>
      <c r="B16" s="15">
        <v>1050</v>
      </c>
    </row>
    <row r="17" ht="27" spans="1:2">
      <c r="A17" s="14" t="s">
        <v>26</v>
      </c>
      <c r="B17" s="15">
        <f>D6/100000</f>
        <v>165</v>
      </c>
    </row>
    <row r="18" spans="1:1">
      <c r="A18" s="13"/>
    </row>
    <row r="19" spans="1:2">
      <c r="A19" s="17" t="s">
        <v>27</v>
      </c>
      <c r="B19" s="17"/>
    </row>
    <row r="20" spans="1:2">
      <c r="A20" s="7" t="s">
        <v>28</v>
      </c>
      <c r="B20" s="5">
        <f>50000*1600</f>
        <v>80000000</v>
      </c>
    </row>
    <row r="21" spans="1:2">
      <c r="A21" s="7" t="s">
        <v>29</v>
      </c>
      <c r="B21" s="5">
        <f>B15*50000</f>
        <v>60750000</v>
      </c>
    </row>
    <row r="22" spans="1:2">
      <c r="A22" s="7" t="s">
        <v>30</v>
      </c>
      <c r="B22" s="5">
        <f>B20-B21</f>
        <v>19250000</v>
      </c>
    </row>
    <row r="23" spans="1:2">
      <c r="A23" s="7" t="s">
        <v>31</v>
      </c>
      <c r="B23" s="5">
        <f>D7</f>
        <v>14000000</v>
      </c>
    </row>
    <row r="24" spans="1:2">
      <c r="A24" s="7" t="s">
        <v>32</v>
      </c>
      <c r="B24" s="5">
        <f>B22-B23</f>
        <v>5250000</v>
      </c>
    </row>
    <row r="25" spans="1:1">
      <c r="A25" s="18" t="s">
        <v>33</v>
      </c>
    </row>
    <row r="27" spans="1:1">
      <c r="A27" s="18" t="s">
        <v>34</v>
      </c>
    </row>
    <row r="29" spans="1:2">
      <c r="A29" s="6" t="s">
        <v>35</v>
      </c>
      <c r="B29" s="6"/>
    </row>
    <row r="30" spans="1:2">
      <c r="A30" s="5" t="s">
        <v>28</v>
      </c>
      <c r="B30" s="5">
        <f>B20</f>
        <v>80000000</v>
      </c>
    </row>
    <row r="31" spans="1:2">
      <c r="A31" s="5" t="s">
        <v>36</v>
      </c>
      <c r="B31" s="5">
        <f>B16*50000</f>
        <v>52500000</v>
      </c>
    </row>
    <row r="32" spans="1:2">
      <c r="A32" s="5" t="s">
        <v>37</v>
      </c>
      <c r="B32" s="5">
        <f>B30-B31</f>
        <v>27500000</v>
      </c>
    </row>
    <row r="33" spans="1:2">
      <c r="A33" s="5" t="s">
        <v>38</v>
      </c>
      <c r="B33" s="5">
        <f>D6+D7</f>
        <v>30500000</v>
      </c>
    </row>
    <row r="34" spans="1:2">
      <c r="A34" s="5" t="s">
        <v>32</v>
      </c>
      <c r="B34" s="5">
        <f>B32-B33</f>
        <v>-3000000</v>
      </c>
    </row>
    <row r="35" spans="1:1">
      <c r="A35" s="18" t="s">
        <v>39</v>
      </c>
    </row>
    <row r="37" spans="1:1">
      <c r="A37" t="s">
        <v>40</v>
      </c>
    </row>
    <row r="39" spans="1:1">
      <c r="A39" t="s">
        <v>41</v>
      </c>
    </row>
  </sheetData>
  <mergeCells count="2">
    <mergeCell ref="A19:B19"/>
    <mergeCell ref="A29:B29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workbookViewId="0">
      <selection activeCell="B31" sqref="B31"/>
    </sheetView>
  </sheetViews>
  <sheetFormatPr defaultColWidth="9" defaultRowHeight="13.5" outlineLevelCol="1"/>
  <cols>
    <col min="1" max="1" width="18.375" customWidth="1"/>
    <col min="2" max="2" width="15.25" customWidth="1"/>
  </cols>
  <sheetData>
    <row r="1" spans="1:2">
      <c r="A1" s="7" t="s">
        <v>42</v>
      </c>
      <c r="B1" s="5"/>
    </row>
    <row r="2" spans="1:2">
      <c r="A2" s="7" t="s">
        <v>43</v>
      </c>
      <c r="B2" s="5" t="s">
        <v>44</v>
      </c>
    </row>
    <row r="3" spans="1:2">
      <c r="A3" s="7" t="s">
        <v>45</v>
      </c>
      <c r="B3" s="5" t="s">
        <v>46</v>
      </c>
    </row>
    <row r="4" ht="18" customHeight="1" spans="1:2">
      <c r="A4" s="7" t="s">
        <v>47</v>
      </c>
      <c r="B4" s="3">
        <v>0</v>
      </c>
    </row>
    <row r="5" spans="1:2">
      <c r="A5" s="7" t="s">
        <v>48</v>
      </c>
      <c r="B5" s="3">
        <v>6</v>
      </c>
    </row>
    <row r="6" spans="1:2">
      <c r="A6" s="7" t="s">
        <v>49</v>
      </c>
      <c r="B6" s="3">
        <v>2</v>
      </c>
    </row>
    <row r="7" spans="1:2">
      <c r="A7" s="7" t="s">
        <v>50</v>
      </c>
      <c r="B7" s="3">
        <v>4</v>
      </c>
    </row>
    <row r="8" spans="1:2">
      <c r="A8" s="7" t="s">
        <v>51</v>
      </c>
      <c r="B8" s="5" t="s">
        <v>52</v>
      </c>
    </row>
    <row r="9" spans="1:2">
      <c r="A9" s="7" t="s">
        <v>53</v>
      </c>
      <c r="B9" s="5" t="s">
        <v>54</v>
      </c>
    </row>
    <row r="11" spans="1:2">
      <c r="A11" s="6" t="s">
        <v>55</v>
      </c>
      <c r="B11" s="6"/>
    </row>
    <row r="12" spans="1:2">
      <c r="A12" s="5" t="s">
        <v>56</v>
      </c>
      <c r="B12" s="5" t="s">
        <v>57</v>
      </c>
    </row>
    <row r="13" spans="1:2">
      <c r="A13" s="5" t="s">
        <v>58</v>
      </c>
      <c r="B13" s="5" t="s">
        <v>59</v>
      </c>
    </row>
    <row r="14" ht="27" spans="1:2">
      <c r="A14" s="7" t="s">
        <v>26</v>
      </c>
      <c r="B14" s="5">
        <f>4800/3000</f>
        <v>1.6</v>
      </c>
    </row>
    <row r="15" spans="1:2">
      <c r="A15" s="7" t="s">
        <v>60</v>
      </c>
      <c r="B15" s="5">
        <f>2+B14</f>
        <v>3.6</v>
      </c>
    </row>
    <row r="17" spans="1:2">
      <c r="A17" s="6" t="s">
        <v>61</v>
      </c>
      <c r="B17" s="6"/>
    </row>
    <row r="18" spans="1:2">
      <c r="A18" s="5" t="s">
        <v>62</v>
      </c>
      <c r="B18" s="5" t="s">
        <v>63</v>
      </c>
    </row>
    <row r="19" spans="1:2">
      <c r="A19" s="5" t="s">
        <v>28</v>
      </c>
      <c r="B19" s="5">
        <f>1000*6</f>
        <v>6000</v>
      </c>
    </row>
    <row r="20" spans="1:2">
      <c r="A20" s="12" t="s">
        <v>36</v>
      </c>
      <c r="B20" s="5">
        <f>2*1000</f>
        <v>2000</v>
      </c>
    </row>
    <row r="21" spans="1:2">
      <c r="A21" s="5" t="s">
        <v>37</v>
      </c>
      <c r="B21" s="5">
        <f>B19-B20</f>
        <v>4000</v>
      </c>
    </row>
    <row r="22" spans="1:2">
      <c r="A22" s="12" t="s">
        <v>38</v>
      </c>
      <c r="B22" s="5">
        <f>4800+1000</f>
        <v>5800</v>
      </c>
    </row>
    <row r="23" spans="1:2">
      <c r="A23" s="5" t="s">
        <v>64</v>
      </c>
      <c r="B23" s="5">
        <f>B21-B22</f>
        <v>-1800</v>
      </c>
    </row>
    <row r="24" spans="1:2">
      <c r="A24" s="12" t="s">
        <v>65</v>
      </c>
      <c r="B24" s="5">
        <v>140</v>
      </c>
    </row>
    <row r="25" spans="1:2">
      <c r="A25" s="5" t="s">
        <v>66</v>
      </c>
      <c r="B25" s="5">
        <f>B23-B24</f>
        <v>-1940</v>
      </c>
    </row>
    <row r="27" spans="1:2">
      <c r="A27" s="1" t="s">
        <v>67</v>
      </c>
      <c r="B27" s="1"/>
    </row>
    <row r="28" spans="1:2">
      <c r="A28" t="s">
        <v>68</v>
      </c>
      <c r="B28">
        <f>B22/B7</f>
        <v>1450</v>
      </c>
    </row>
    <row r="31" spans="1:1">
      <c r="A31" t="s">
        <v>69</v>
      </c>
    </row>
  </sheetData>
  <mergeCells count="3">
    <mergeCell ref="A11:B11"/>
    <mergeCell ref="A17:B17"/>
    <mergeCell ref="A27:B2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6"/>
  <sheetViews>
    <sheetView topLeftCell="A46" workbookViewId="0">
      <selection activeCell="A82" sqref="A82"/>
    </sheetView>
  </sheetViews>
  <sheetFormatPr defaultColWidth="9" defaultRowHeight="13.5" outlineLevelCol="1"/>
  <cols>
    <col min="1" max="2" width="25.5" customWidth="1"/>
  </cols>
  <sheetData>
    <row r="1" spans="1:2">
      <c r="A1" s="6" t="s">
        <v>70</v>
      </c>
      <c r="B1" s="6"/>
    </row>
    <row r="2" spans="1:2">
      <c r="A2" s="5" t="s">
        <v>71</v>
      </c>
      <c r="B2" s="5">
        <v>0</v>
      </c>
    </row>
    <row r="3" spans="1:2">
      <c r="A3" s="5" t="s">
        <v>72</v>
      </c>
      <c r="B3" s="5">
        <v>400000</v>
      </c>
    </row>
    <row r="4" spans="1:2">
      <c r="A4" s="5" t="s">
        <v>73</v>
      </c>
      <c r="B4" s="5">
        <v>400000</v>
      </c>
    </row>
    <row r="5" spans="1:2">
      <c r="A5" s="5" t="s">
        <v>74</v>
      </c>
      <c r="B5" s="5">
        <v>0</v>
      </c>
    </row>
    <row r="6" spans="1:2">
      <c r="A6" s="5" t="s">
        <v>75</v>
      </c>
      <c r="B6" s="5"/>
    </row>
    <row r="7" spans="1:2">
      <c r="A7" s="5" t="s">
        <v>76</v>
      </c>
      <c r="B7" s="5">
        <v>57.2</v>
      </c>
    </row>
    <row r="8" spans="1:2">
      <c r="A8" s="5" t="s">
        <v>77</v>
      </c>
      <c r="B8" s="5">
        <v>15</v>
      </c>
    </row>
    <row r="9" spans="1:2">
      <c r="A9" s="5" t="s">
        <v>78</v>
      </c>
      <c r="B9" s="5">
        <v>5</v>
      </c>
    </row>
    <row r="10" spans="1:2">
      <c r="A10" s="5" t="s">
        <v>25</v>
      </c>
      <c r="B10" s="5">
        <f>SUM(B7:B9)</f>
        <v>77.2</v>
      </c>
    </row>
    <row r="11" spans="1:2">
      <c r="A11" s="5" t="s">
        <v>79</v>
      </c>
      <c r="B11" s="5">
        <v>10</v>
      </c>
    </row>
    <row r="12" spans="1:2">
      <c r="A12" s="5" t="s">
        <v>80</v>
      </c>
      <c r="B12" s="5">
        <f>B10+B11</f>
        <v>87.2</v>
      </c>
    </row>
    <row r="13" spans="1:2">
      <c r="A13" s="5" t="s">
        <v>81</v>
      </c>
      <c r="B13" s="5"/>
    </row>
    <row r="14" spans="1:2">
      <c r="A14" s="5" t="s">
        <v>82</v>
      </c>
      <c r="B14" s="5">
        <v>6888000</v>
      </c>
    </row>
    <row r="15" spans="1:2">
      <c r="A15" s="5" t="s">
        <v>83</v>
      </c>
      <c r="B15" s="5">
        <v>4560000</v>
      </c>
    </row>
    <row r="16" spans="1:2">
      <c r="A16" s="5" t="s">
        <v>84</v>
      </c>
      <c r="B16" s="5">
        <f>SUM(B14:B15)</f>
        <v>11448000</v>
      </c>
    </row>
    <row r="17" spans="1:2">
      <c r="A17" s="9" t="s">
        <v>48</v>
      </c>
      <c r="B17">
        <v>120</v>
      </c>
    </row>
    <row r="18" spans="1:2">
      <c r="A18" s="9" t="s">
        <v>50</v>
      </c>
      <c r="B18">
        <f>B17-B12</f>
        <v>32.8</v>
      </c>
    </row>
    <row r="19" spans="1:1">
      <c r="A19" s="10"/>
    </row>
    <row r="20" spans="1:1">
      <c r="A20" s="10"/>
    </row>
    <row r="21" spans="1:1">
      <c r="A21" t="s">
        <v>85</v>
      </c>
    </row>
    <row r="22" spans="1:2">
      <c r="A22" s="5" t="s">
        <v>86</v>
      </c>
      <c r="B22" s="5">
        <v>2000000</v>
      </c>
    </row>
    <row r="23" spans="1:2">
      <c r="A23" s="5" t="s">
        <v>87</v>
      </c>
      <c r="B23" s="5">
        <f>(B22+B16)/B18</f>
        <v>410000</v>
      </c>
    </row>
    <row r="24" spans="1:2">
      <c r="A24" s="10" t="s">
        <v>88</v>
      </c>
      <c r="B24" s="11"/>
    </row>
    <row r="26" spans="1:1">
      <c r="A26" t="s">
        <v>89</v>
      </c>
    </row>
    <row r="27" spans="1:2">
      <c r="A27" s="6" t="s">
        <v>90</v>
      </c>
      <c r="B27" s="6"/>
    </row>
    <row r="28" spans="1:2">
      <c r="A28" s="3" t="s">
        <v>62</v>
      </c>
      <c r="B28" s="3" t="s">
        <v>91</v>
      </c>
    </row>
    <row r="29" spans="1:2">
      <c r="A29" s="5" t="s">
        <v>28</v>
      </c>
      <c r="B29" s="5">
        <f>B23*B17</f>
        <v>49200000</v>
      </c>
    </row>
    <row r="30" spans="1:2">
      <c r="A30" s="5" t="s">
        <v>29</v>
      </c>
      <c r="B30" s="5">
        <f>B33-B34</f>
        <v>38540000</v>
      </c>
    </row>
    <row r="31" spans="1:2">
      <c r="A31" s="5" t="s">
        <v>92</v>
      </c>
      <c r="B31" s="5">
        <v>0</v>
      </c>
    </row>
    <row r="32" spans="1:2">
      <c r="A32" s="5" t="s">
        <v>93</v>
      </c>
      <c r="B32" s="5">
        <f>B10*B23+B14</f>
        <v>38540000</v>
      </c>
    </row>
    <row r="33" spans="1:2">
      <c r="A33" s="5" t="s">
        <v>94</v>
      </c>
      <c r="B33" s="5">
        <f>B32+B31</f>
        <v>38540000</v>
      </c>
    </row>
    <row r="34" spans="1:2">
      <c r="A34" s="5" t="s">
        <v>95</v>
      </c>
      <c r="B34" s="5">
        <v>0</v>
      </c>
    </row>
    <row r="35" spans="1:2">
      <c r="A35" s="5" t="s">
        <v>30</v>
      </c>
      <c r="B35" s="5">
        <f>B29-B30</f>
        <v>10660000</v>
      </c>
    </row>
    <row r="36" spans="1:2">
      <c r="A36" s="5" t="s">
        <v>31</v>
      </c>
      <c r="B36" s="5">
        <f>B11*B23+B15</f>
        <v>8660000</v>
      </c>
    </row>
    <row r="37" spans="1:2">
      <c r="A37" s="5" t="s">
        <v>32</v>
      </c>
      <c r="B37" s="5">
        <f>B35-B36</f>
        <v>2000000</v>
      </c>
    </row>
    <row r="40" spans="1:1">
      <c r="A40" t="s">
        <v>96</v>
      </c>
    </row>
    <row r="41" spans="1:2">
      <c r="A41" t="s">
        <v>97</v>
      </c>
      <c r="B41" t="s">
        <v>98</v>
      </c>
    </row>
    <row r="42" spans="1:2">
      <c r="A42" t="s">
        <v>99</v>
      </c>
      <c r="B42" t="s">
        <v>100</v>
      </c>
    </row>
    <row r="43" spans="1:2">
      <c r="A43" t="s">
        <v>101</v>
      </c>
      <c r="B43" t="s">
        <v>102</v>
      </c>
    </row>
    <row r="44" spans="1:2">
      <c r="A44" t="s">
        <v>103</v>
      </c>
      <c r="B44" t="s">
        <v>104</v>
      </c>
    </row>
    <row r="45" spans="1:2">
      <c r="A45" t="s">
        <v>105</v>
      </c>
      <c r="B45">
        <f>2000000-1672000</f>
        <v>328000</v>
      </c>
    </row>
    <row r="46" spans="1:2">
      <c r="A46" t="s">
        <v>106</v>
      </c>
      <c r="B46" t="s">
        <v>107</v>
      </c>
    </row>
    <row r="47" spans="1:2">
      <c r="A47" t="s">
        <v>108</v>
      </c>
      <c r="B47" t="s">
        <v>109</v>
      </c>
    </row>
    <row r="48" spans="1:1">
      <c r="A48" t="s">
        <v>110</v>
      </c>
    </row>
    <row r="49" spans="1:2">
      <c r="A49" t="s">
        <v>111</v>
      </c>
      <c r="B49">
        <f>B4*10%</f>
        <v>40000</v>
      </c>
    </row>
    <row r="50" spans="1:1">
      <c r="A50" t="s">
        <v>112</v>
      </c>
    </row>
    <row r="52" spans="1:1">
      <c r="A52" t="s">
        <v>113</v>
      </c>
    </row>
    <row r="54" spans="1:2">
      <c r="A54" s="3" t="s">
        <v>62</v>
      </c>
      <c r="B54" s="3" t="s">
        <v>114</v>
      </c>
    </row>
    <row r="55" spans="1:2">
      <c r="A55" s="5" t="s">
        <v>72</v>
      </c>
      <c r="B55" s="5">
        <v>420000</v>
      </c>
    </row>
    <row r="56" spans="1:2">
      <c r="A56" s="5" t="s">
        <v>25</v>
      </c>
      <c r="B56" s="5">
        <f>B10</f>
        <v>77.2</v>
      </c>
    </row>
    <row r="57" spans="1:2">
      <c r="A57" s="5" t="s">
        <v>99</v>
      </c>
      <c r="B57" s="5">
        <f>B14/B55</f>
        <v>16.4</v>
      </c>
    </row>
    <row r="58" spans="1:2">
      <c r="A58" s="5" t="s">
        <v>60</v>
      </c>
      <c r="B58" s="5">
        <f>B56+B57</f>
        <v>93.6</v>
      </c>
    </row>
    <row r="59" spans="1:2">
      <c r="A59" s="5" t="s">
        <v>73</v>
      </c>
      <c r="B59" s="5">
        <v>400000</v>
      </c>
    </row>
    <row r="60" spans="1:2">
      <c r="A60" s="5" t="s">
        <v>74</v>
      </c>
      <c r="B60" s="5">
        <f>B55-B59</f>
        <v>20000</v>
      </c>
    </row>
    <row r="64" spans="1:2">
      <c r="A64" s="6" t="s">
        <v>115</v>
      </c>
      <c r="B64" s="6"/>
    </row>
    <row r="65" spans="1:2">
      <c r="A65" s="3" t="s">
        <v>62</v>
      </c>
      <c r="B65" s="3" t="s">
        <v>91</v>
      </c>
    </row>
    <row r="66" spans="1:2">
      <c r="A66" s="5" t="s">
        <v>73</v>
      </c>
      <c r="B66" s="5">
        <v>400000</v>
      </c>
    </row>
    <row r="67" spans="1:2">
      <c r="A67" s="5" t="s">
        <v>116</v>
      </c>
      <c r="B67" s="5">
        <v>120</v>
      </c>
    </row>
    <row r="68" spans="1:2">
      <c r="A68" s="5" t="s">
        <v>28</v>
      </c>
      <c r="B68" s="5">
        <f>B66*B67</f>
        <v>48000000</v>
      </c>
    </row>
    <row r="69" spans="1:2">
      <c r="A69" s="5" t="s">
        <v>29</v>
      </c>
      <c r="B69" s="5">
        <f>B72-B73</f>
        <v>37440000</v>
      </c>
    </row>
    <row r="70" spans="1:2">
      <c r="A70" s="5" t="s">
        <v>92</v>
      </c>
      <c r="B70" s="5">
        <v>0</v>
      </c>
    </row>
    <row r="71" spans="1:2">
      <c r="A71" s="5" t="s">
        <v>93</v>
      </c>
      <c r="B71" s="5">
        <f>B10*420000+B14</f>
        <v>39312000</v>
      </c>
    </row>
    <row r="72" spans="1:2">
      <c r="A72" s="5" t="s">
        <v>94</v>
      </c>
      <c r="B72" s="5">
        <f>B70+B71</f>
        <v>39312000</v>
      </c>
    </row>
    <row r="73" spans="1:2">
      <c r="A73" s="5" t="s">
        <v>95</v>
      </c>
      <c r="B73" s="5">
        <f>B60*B58</f>
        <v>1872000</v>
      </c>
    </row>
    <row r="74" spans="1:2">
      <c r="A74" s="5" t="s">
        <v>30</v>
      </c>
      <c r="B74" s="5">
        <f>B68-B69</f>
        <v>10560000</v>
      </c>
    </row>
    <row r="75" spans="1:2">
      <c r="A75" s="5" t="s">
        <v>31</v>
      </c>
      <c r="B75" s="5">
        <f>B15+B11*B66</f>
        <v>8560000</v>
      </c>
    </row>
    <row r="76" spans="1:2">
      <c r="A76" s="5" t="s">
        <v>32</v>
      </c>
      <c r="B76" s="5">
        <f>B74-B75</f>
        <v>2000000</v>
      </c>
    </row>
  </sheetData>
  <mergeCells count="3">
    <mergeCell ref="A1:B1"/>
    <mergeCell ref="A27:B27"/>
    <mergeCell ref="A64:B6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5"/>
  <sheetViews>
    <sheetView topLeftCell="A13" workbookViewId="0">
      <selection activeCell="A45" sqref="A45"/>
    </sheetView>
  </sheetViews>
  <sheetFormatPr defaultColWidth="9" defaultRowHeight="13.5" outlineLevelCol="2"/>
  <cols>
    <col min="1" max="1" width="34.125" customWidth="1"/>
    <col min="2" max="2" width="16.375" customWidth="1"/>
    <col min="3" max="3" width="16.125" customWidth="1"/>
  </cols>
  <sheetData>
    <row r="1" spans="1:1">
      <c r="A1" t="s">
        <v>117</v>
      </c>
    </row>
    <row r="2" spans="1:2">
      <c r="A2" s="6" t="s">
        <v>118</v>
      </c>
      <c r="B2" s="6"/>
    </row>
    <row r="3" spans="1:2">
      <c r="A3" s="3" t="s">
        <v>62</v>
      </c>
      <c r="B3" s="3" t="s">
        <v>114</v>
      </c>
    </row>
    <row r="4" spans="1:2">
      <c r="A4" s="5" t="s">
        <v>119</v>
      </c>
      <c r="B4" s="5">
        <v>15</v>
      </c>
    </row>
    <row r="5" spans="1:2">
      <c r="A5" s="5" t="s">
        <v>120</v>
      </c>
      <c r="B5" s="5">
        <v>5</v>
      </c>
    </row>
    <row r="6" spans="1:2">
      <c r="A6" s="5" t="s">
        <v>121</v>
      </c>
      <c r="B6" s="5">
        <v>6.99</v>
      </c>
    </row>
    <row r="7" spans="1:2">
      <c r="A7" s="5" t="s">
        <v>122</v>
      </c>
      <c r="B7" s="5">
        <f>SUM(B4:B6)</f>
        <v>26.99</v>
      </c>
    </row>
    <row r="10" spans="1:3">
      <c r="A10" s="1" t="s">
        <v>123</v>
      </c>
      <c r="B10" s="1"/>
      <c r="C10" s="1"/>
    </row>
    <row r="11" spans="1:3">
      <c r="A11" s="3" t="s">
        <v>124</v>
      </c>
      <c r="B11" s="3" t="s">
        <v>125</v>
      </c>
      <c r="C11" s="3" t="s">
        <v>126</v>
      </c>
    </row>
    <row r="12" spans="1:3">
      <c r="A12" s="3">
        <v>1</v>
      </c>
      <c r="B12" s="3">
        <v>2500</v>
      </c>
      <c r="C12" s="3">
        <v>55000</v>
      </c>
    </row>
    <row r="13" spans="1:3">
      <c r="A13" s="3">
        <v>2</v>
      </c>
      <c r="B13" s="3">
        <v>2800</v>
      </c>
      <c r="C13" s="3">
        <v>59000</v>
      </c>
    </row>
    <row r="14" spans="1:3">
      <c r="A14" s="3">
        <v>3</v>
      </c>
      <c r="B14" s="3">
        <v>3000</v>
      </c>
      <c r="C14" s="3">
        <v>60000</v>
      </c>
    </row>
    <row r="15" spans="1:3">
      <c r="A15" s="3">
        <v>4</v>
      </c>
      <c r="B15" s="3">
        <v>4200</v>
      </c>
      <c r="C15" s="3">
        <v>67000</v>
      </c>
    </row>
    <row r="16" spans="1:3">
      <c r="A16" s="3">
        <v>5</v>
      </c>
      <c r="B16" s="3">
        <v>4500</v>
      </c>
      <c r="C16" s="3">
        <v>64000</v>
      </c>
    </row>
    <row r="17" spans="1:3">
      <c r="A17" s="3">
        <v>6</v>
      </c>
      <c r="B17" s="3">
        <v>5500</v>
      </c>
      <c r="C17" s="3">
        <v>71000</v>
      </c>
    </row>
    <row r="18" spans="1:3">
      <c r="A18" s="3">
        <v>7</v>
      </c>
      <c r="B18" s="3">
        <v>6500</v>
      </c>
      <c r="C18" s="3">
        <v>74000</v>
      </c>
    </row>
    <row r="19" spans="1:3">
      <c r="A19" s="3">
        <v>8</v>
      </c>
      <c r="B19" s="3">
        <v>7500</v>
      </c>
      <c r="C19" s="3">
        <v>77000</v>
      </c>
    </row>
    <row r="20" spans="1:3">
      <c r="A20" s="3">
        <v>9</v>
      </c>
      <c r="B20" s="3">
        <v>7000</v>
      </c>
      <c r="C20" s="3">
        <v>75000</v>
      </c>
    </row>
    <row r="21" spans="1:3">
      <c r="A21" s="3">
        <v>10</v>
      </c>
      <c r="B21" s="3">
        <v>4500</v>
      </c>
      <c r="C21" s="3">
        <v>68000</v>
      </c>
    </row>
    <row r="22" spans="1:3">
      <c r="A22" s="3">
        <v>11</v>
      </c>
      <c r="B22" s="3">
        <v>3100</v>
      </c>
      <c r="C22" s="3">
        <v>62000</v>
      </c>
    </row>
    <row r="23" spans="1:3">
      <c r="A23" s="3">
        <v>12</v>
      </c>
      <c r="B23" s="3">
        <v>6500</v>
      </c>
      <c r="C23" s="3">
        <v>73000</v>
      </c>
    </row>
    <row r="24" spans="1:3">
      <c r="A24" s="3" t="s">
        <v>127</v>
      </c>
      <c r="B24" s="3">
        <f>SUM(B12:B23)</f>
        <v>57600</v>
      </c>
      <c r="C24" s="3">
        <v>805000</v>
      </c>
    </row>
    <row r="28" spans="1:1">
      <c r="A28" t="s">
        <v>128</v>
      </c>
    </row>
    <row r="29" spans="1:1">
      <c r="A29" t="s">
        <v>129</v>
      </c>
    </row>
    <row r="31" spans="1:1">
      <c r="A31" t="s">
        <v>130</v>
      </c>
    </row>
    <row r="32" spans="1:1">
      <c r="A32" t="s">
        <v>131</v>
      </c>
    </row>
    <row r="34" spans="1:2">
      <c r="A34" s="6" t="s">
        <v>132</v>
      </c>
      <c r="B34" s="6"/>
    </row>
    <row r="35" spans="1:2">
      <c r="A35" s="3" t="s">
        <v>62</v>
      </c>
      <c r="B35" s="3" t="s">
        <v>114</v>
      </c>
    </row>
    <row r="36" spans="1:2">
      <c r="A36" s="5" t="s">
        <v>119</v>
      </c>
      <c r="B36" s="5">
        <v>15</v>
      </c>
    </row>
    <row r="37" spans="1:2">
      <c r="A37" s="5" t="s">
        <v>120</v>
      </c>
      <c r="B37" s="5">
        <v>5</v>
      </c>
    </row>
    <row r="38" ht="27" spans="1:2">
      <c r="A38" s="7" t="s">
        <v>133</v>
      </c>
      <c r="B38" s="5">
        <f>3.93*0.5</f>
        <v>1.965</v>
      </c>
    </row>
    <row r="39" spans="1:2">
      <c r="A39" s="5" t="s">
        <v>122</v>
      </c>
      <c r="B39" s="5">
        <f>SUM(B36:B38)</f>
        <v>21.965</v>
      </c>
    </row>
    <row r="40" spans="1:2">
      <c r="A40" s="5" t="s">
        <v>134</v>
      </c>
      <c r="B40" s="5">
        <v>22</v>
      </c>
    </row>
    <row r="41" spans="1:2">
      <c r="A41" s="5" t="s">
        <v>135</v>
      </c>
      <c r="B41" s="8">
        <v>0.15</v>
      </c>
    </row>
    <row r="42" spans="1:2">
      <c r="A42" s="5" t="s">
        <v>136</v>
      </c>
      <c r="B42" s="5">
        <f>B40*(1+B41)</f>
        <v>25.3</v>
      </c>
    </row>
    <row r="45" spans="1:1">
      <c r="A45" t="s">
        <v>137</v>
      </c>
    </row>
  </sheetData>
  <mergeCells count="3">
    <mergeCell ref="A2:B2"/>
    <mergeCell ref="A10:C10"/>
    <mergeCell ref="A34:B34"/>
  </mergeCells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B37" sqref="B37"/>
    </sheetView>
  </sheetViews>
  <sheetFormatPr defaultColWidth="9" defaultRowHeight="13.5" outlineLevelCol="5"/>
  <cols>
    <col min="1" max="1" width="21.75" customWidth="1"/>
    <col min="2" max="2" width="14.875" customWidth="1"/>
    <col min="5" max="5" width="21.625" customWidth="1"/>
    <col min="6" max="6" width="13.75" customWidth="1"/>
  </cols>
  <sheetData>
    <row r="1" spans="1:6">
      <c r="A1" s="1" t="s">
        <v>138</v>
      </c>
      <c r="B1" s="2" t="s">
        <v>139</v>
      </c>
      <c r="E1" s="1" t="s">
        <v>140</v>
      </c>
      <c r="F1" s="1"/>
    </row>
    <row r="2" spans="1:6">
      <c r="A2" s="3" t="s">
        <v>62</v>
      </c>
      <c r="B2" s="3" t="s">
        <v>114</v>
      </c>
      <c r="E2" s="4" t="s">
        <v>62</v>
      </c>
      <c r="F2" s="4" t="s">
        <v>114</v>
      </c>
    </row>
    <row r="3" spans="1:6">
      <c r="A3" s="5" t="s">
        <v>141</v>
      </c>
      <c r="B3" s="5">
        <f>F3</f>
        <v>240000</v>
      </c>
      <c r="E3" s="5" t="s">
        <v>141</v>
      </c>
      <c r="F3" s="5">
        <v>240000</v>
      </c>
    </row>
    <row r="4" spans="1:6">
      <c r="A4" s="5" t="s">
        <v>92</v>
      </c>
      <c r="B4" s="5">
        <v>0</v>
      </c>
      <c r="E4" s="5" t="s">
        <v>142</v>
      </c>
      <c r="F4" s="5">
        <f>F3-F5-F6-F7</f>
        <v>162000</v>
      </c>
    </row>
    <row r="5" spans="1:6">
      <c r="A5" s="5" t="s">
        <v>93</v>
      </c>
      <c r="B5" s="5">
        <f>B6+B7</f>
        <v>216000</v>
      </c>
      <c r="E5" s="5" t="s">
        <v>143</v>
      </c>
      <c r="F5" s="5">
        <v>9600</v>
      </c>
    </row>
    <row r="6" spans="1:6">
      <c r="A6" s="5" t="s">
        <v>95</v>
      </c>
      <c r="B6" s="5">
        <v>21600</v>
      </c>
      <c r="E6" s="5" t="s">
        <v>144</v>
      </c>
      <c r="F6" s="5">
        <v>2400</v>
      </c>
    </row>
    <row r="7" spans="1:6">
      <c r="A7" s="5" t="s">
        <v>145</v>
      </c>
      <c r="B7" s="5">
        <f>B3-B8</f>
        <v>194400</v>
      </c>
      <c r="E7" s="5" t="s">
        <v>37</v>
      </c>
      <c r="F7" s="5">
        <f>SUM(F8:F11)</f>
        <v>66000</v>
      </c>
    </row>
    <row r="8" spans="1:6">
      <c r="A8" s="5" t="s">
        <v>30</v>
      </c>
      <c r="B8" s="5">
        <f>SUM(B9:B11)</f>
        <v>45600</v>
      </c>
      <c r="E8" s="5" t="s">
        <v>146</v>
      </c>
      <c r="F8" s="5">
        <v>36000</v>
      </c>
    </row>
    <row r="9" spans="1:6">
      <c r="A9" s="5" t="s">
        <v>147</v>
      </c>
      <c r="B9" s="5">
        <v>18000</v>
      </c>
      <c r="E9" s="5" t="s">
        <v>148</v>
      </c>
      <c r="F9" s="5">
        <f>B9-F5</f>
        <v>8400</v>
      </c>
    </row>
    <row r="10" spans="1:6">
      <c r="A10" s="5" t="s">
        <v>149</v>
      </c>
      <c r="B10" s="5">
        <v>18000</v>
      </c>
      <c r="E10" s="5" t="s">
        <v>150</v>
      </c>
      <c r="F10" s="5">
        <f>B10-F6</f>
        <v>15600</v>
      </c>
    </row>
    <row r="11" spans="1:6">
      <c r="A11" s="5" t="s">
        <v>151</v>
      </c>
      <c r="B11" s="5">
        <v>9600</v>
      </c>
      <c r="E11" s="5" t="s">
        <v>151</v>
      </c>
      <c r="F11" s="5">
        <f>B29</f>
        <v>6000</v>
      </c>
    </row>
    <row r="14" spans="1:1">
      <c r="A14" t="s">
        <v>152</v>
      </c>
    </row>
    <row r="16" spans="1:1">
      <c r="A16" t="s">
        <v>153</v>
      </c>
    </row>
    <row r="17" spans="1:1">
      <c r="A17" t="s">
        <v>154</v>
      </c>
    </row>
    <row r="18" spans="1:1">
      <c r="A18" t="s">
        <v>155</v>
      </c>
    </row>
    <row r="20" spans="1:1">
      <c r="A20" t="s">
        <v>156</v>
      </c>
    </row>
    <row r="21" spans="1:1">
      <c r="A21" t="s">
        <v>157</v>
      </c>
    </row>
    <row r="22" spans="1:1">
      <c r="A22" t="s">
        <v>158</v>
      </c>
    </row>
    <row r="24" spans="1:1">
      <c r="A24" t="s">
        <v>159</v>
      </c>
    </row>
    <row r="25" spans="1:1">
      <c r="A25" t="s">
        <v>160</v>
      </c>
    </row>
    <row r="26" spans="1:2">
      <c r="A26" t="s">
        <v>161</v>
      </c>
      <c r="B26">
        <f>F8*0.1</f>
        <v>3600</v>
      </c>
    </row>
    <row r="27" spans="1:2">
      <c r="A27" t="s">
        <v>162</v>
      </c>
      <c r="B27">
        <v>0</v>
      </c>
    </row>
    <row r="28" spans="1:2">
      <c r="A28" t="s">
        <v>163</v>
      </c>
      <c r="B28">
        <f>B26-B27</f>
        <v>3600</v>
      </c>
    </row>
    <row r="29" spans="1:2">
      <c r="A29" t="s">
        <v>164</v>
      </c>
      <c r="B29">
        <f>B11-B28</f>
        <v>6000</v>
      </c>
    </row>
    <row r="31" spans="1:1">
      <c r="A31" t="s">
        <v>165</v>
      </c>
    </row>
    <row r="32" spans="1:1">
      <c r="A32" t="s">
        <v>166</v>
      </c>
    </row>
    <row r="33" spans="1:1">
      <c r="A33" t="s">
        <v>167</v>
      </c>
    </row>
  </sheetData>
  <mergeCells count="1">
    <mergeCell ref="E1:F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任务1</vt:lpstr>
      <vt:lpstr>任务2</vt:lpstr>
      <vt:lpstr>任务3</vt:lpstr>
      <vt:lpstr>任务4</vt:lpstr>
      <vt:lpstr>任务5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2006-09-16T00:00:00Z</dcterms:created>
  <dcterms:modified xsi:type="dcterms:W3CDTF">2023-08-07T01:51:23Z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0770799E31F744ADBF89905DE78B4D46_12</vt:lpwstr>
  </property>
</Properties>
</file>